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padillare\Desktop\"/>
    </mc:Choice>
  </mc:AlternateContent>
  <bookViews>
    <workbookView xWindow="0" yWindow="0" windowWidth="20490" windowHeight="7320"/>
  </bookViews>
  <sheets>
    <sheet name="LDF 4.0 E2" sheetId="1" r:id="rId1"/>
  </sheets>
  <externalReferences>
    <externalReference r:id="rId2"/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7" i="1" l="1"/>
  <c r="E67" i="1"/>
  <c r="D67" i="1"/>
  <c r="B67" i="1"/>
  <c r="F66" i="1"/>
  <c r="E66" i="1"/>
  <c r="D66" i="1"/>
  <c r="B66" i="1"/>
  <c r="G63" i="1"/>
  <c r="F63" i="1" s="1"/>
  <c r="B63" i="1"/>
  <c r="F62" i="1"/>
  <c r="E62" i="1"/>
  <c r="D62" i="1"/>
  <c r="B62" i="1"/>
  <c r="F55" i="1"/>
  <c r="E55" i="1"/>
  <c r="D55" i="1"/>
  <c r="B55" i="1"/>
  <c r="G54" i="1"/>
  <c r="G53" i="1"/>
  <c r="G50" i="1"/>
  <c r="G49" i="1"/>
  <c r="F46" i="1"/>
  <c r="E46" i="1"/>
  <c r="E54" i="1" s="1"/>
  <c r="D46" i="1"/>
  <c r="B46" i="1"/>
  <c r="G46" i="1" s="1"/>
  <c r="F45" i="1"/>
  <c r="E45" i="1"/>
  <c r="D45" i="1"/>
  <c r="B45" i="1"/>
  <c r="G45" i="1" s="1"/>
  <c r="F44" i="1"/>
  <c r="E44" i="1"/>
  <c r="D44" i="1"/>
  <c r="B44" i="1"/>
  <c r="G41" i="1"/>
  <c r="B41" i="1"/>
  <c r="E39" i="1"/>
  <c r="D39" i="1"/>
  <c r="B39" i="1"/>
  <c r="E38" i="1"/>
  <c r="D38" i="1"/>
  <c r="B38" i="1"/>
  <c r="G38" i="1" s="1" a="1"/>
  <c r="G38" i="1" s="1"/>
  <c r="E37" i="1"/>
  <c r="D37" i="1"/>
  <c r="G37" i="1" s="1"/>
  <c r="B37" i="1"/>
  <c r="G34" i="1"/>
  <c r="E34" i="1"/>
  <c r="G33" i="1"/>
  <c r="E33" i="1"/>
  <c r="D33" i="1"/>
  <c r="B33" i="1"/>
  <c r="G32" i="1"/>
  <c r="F32" i="1" s="1"/>
  <c r="B32" i="1"/>
  <c r="G29" i="1"/>
  <c r="E29" i="1" s="1"/>
  <c r="F29" i="1"/>
  <c r="D29" i="1"/>
  <c r="B29" i="1"/>
  <c r="G26" i="1"/>
  <c r="E26" i="1"/>
  <c r="D26" i="1"/>
  <c r="B26" i="1"/>
  <c r="F25" i="1"/>
  <c r="E25" i="1"/>
  <c r="D25" i="1"/>
  <c r="B25" i="1"/>
  <c r="G24" i="1"/>
  <c r="D24" i="1" s="1"/>
  <c r="E24" i="1"/>
  <c r="B24" i="1"/>
  <c r="G23" i="1"/>
  <c r="E23" i="1"/>
  <c r="D23" i="1"/>
  <c r="B23" i="1"/>
  <c r="F22" i="1"/>
  <c r="E22" i="1"/>
  <c r="D22" i="1"/>
  <c r="B22" i="1"/>
  <c r="F21" i="1"/>
  <c r="E21" i="1"/>
  <c r="D21" i="1"/>
  <c r="B21" i="1"/>
  <c r="G20" i="1"/>
  <c r="F20" i="1"/>
  <c r="E20" i="1"/>
  <c r="D20" i="1"/>
  <c r="B20" i="1"/>
  <c r="G19" i="1"/>
  <c r="B19" i="1"/>
  <c r="E18" i="1"/>
  <c r="D18" i="1"/>
  <c r="B18" i="1"/>
  <c r="G17" i="1" a="1"/>
  <c r="G17" i="1" s="1"/>
  <c r="E17" i="1"/>
  <c r="D17" i="1"/>
  <c r="B17" i="1"/>
  <c r="E16" i="1"/>
  <c r="G16" i="1" s="1"/>
  <c r="D16" i="1"/>
  <c r="B16" i="1"/>
  <c r="E15" i="1"/>
  <c r="G15" i="1" s="1"/>
  <c r="D15" i="1"/>
  <c r="B15" i="1"/>
  <c r="G14" i="1"/>
  <c r="E14" i="1" s="1"/>
  <c r="F14" i="1"/>
  <c r="G13" i="1"/>
  <c r="B13" i="1" s="1"/>
  <c r="G12" i="1"/>
  <c r="F12" i="1"/>
  <c r="E12" i="1"/>
  <c r="D12" i="1"/>
  <c r="B12" i="1"/>
  <c r="G11" i="1"/>
  <c r="D11" i="1" s="1"/>
  <c r="F11" i="1"/>
  <c r="E11" i="1"/>
  <c r="B11" i="1"/>
  <c r="G8" i="1"/>
  <c r="F8" i="1"/>
  <c r="E8" i="1"/>
  <c r="D8" i="1"/>
  <c r="G7" i="1"/>
  <c r="F7" i="1"/>
  <c r="E7" i="1"/>
  <c r="D7" i="1"/>
  <c r="A1" i="1"/>
  <c r="F54" i="1" l="1"/>
  <c r="G59" i="1"/>
  <c r="F50" i="1"/>
  <c r="F59" i="1" s="1"/>
  <c r="G39" i="1"/>
  <c r="G18" i="1"/>
  <c r="D59" i="1"/>
  <c r="F24" i="1"/>
  <c r="D32" i="1"/>
  <c r="A48" i="1"/>
  <c r="E50" i="1"/>
  <c r="B54" i="1"/>
  <c r="B59" i="1" s="1"/>
  <c r="E59" i="1"/>
  <c r="D63" i="1"/>
  <c r="D13" i="1"/>
  <c r="E13" i="1"/>
  <c r="G44" i="1"/>
  <c r="B53" i="1" s="1"/>
  <c r="D54" i="1"/>
  <c r="E63" i="1"/>
  <c r="B14" i="1"/>
  <c r="D14" i="1"/>
  <c r="E32" i="1"/>
  <c r="F13" i="1"/>
  <c r="B50" i="1"/>
  <c r="D50" i="1"/>
  <c r="F53" i="1" l="1"/>
  <c r="F49" i="1"/>
  <c r="E53" i="1"/>
  <c r="E58" i="1" s="1"/>
  <c r="D53" i="1"/>
  <c r="D58" i="1" s="1"/>
  <c r="E49" i="1"/>
  <c r="D49" i="1"/>
  <c r="G58" i="1"/>
  <c r="B49" i="1"/>
  <c r="B58" i="1" s="1"/>
  <c r="F58" i="1" l="1"/>
</calcChain>
</file>

<file path=xl/sharedStrings.xml><?xml version="1.0" encoding="utf-8"?>
<sst xmlns="http://schemas.openxmlformats.org/spreadsheetml/2006/main" count="66" uniqueCount="52">
  <si>
    <t>Informe sobre Estudios Actuariales - LDF</t>
  </si>
  <si>
    <t>Pensiones y jubilaciones</t>
  </si>
  <si>
    <t>Salud</t>
  </si>
  <si>
    <t>Riesgos de trabajo</t>
  </si>
  <si>
    <t>Invalidez y vida</t>
  </si>
  <si>
    <t>Otras prestaciones sociales</t>
  </si>
  <si>
    <t>Total</t>
  </si>
  <si>
    <t>Tipo de Sistema</t>
  </si>
  <si>
    <t>Prestación laboral o Fondo general para trabajadores del estado o municipio</t>
  </si>
  <si>
    <t>Prestación Laboral</t>
  </si>
  <si>
    <t>Beneficio definido, Contribución definida o Mixto</t>
  </si>
  <si>
    <t>Beneficio Definido</t>
  </si>
  <si>
    <t>Población afiliada</t>
  </si>
  <si>
    <t>Activos</t>
  </si>
  <si>
    <t>Edad máxima</t>
  </si>
  <si>
    <t>Edad mínima</t>
  </si>
  <si>
    <t>Edad promedio</t>
  </si>
  <si>
    <t>Pensionados y Jubilados</t>
  </si>
  <si>
    <t>Beneficiarios</t>
  </si>
  <si>
    <t>Promedio de años de servicio (trabajadores activos)</t>
  </si>
  <si>
    <t>Aportación individual al plan de pensión como % del salario *</t>
  </si>
  <si>
    <t>Aportación del ente público al plan de pensión como % del salario *</t>
  </si>
  <si>
    <t>Crecimiento esperado de los pensionados y jubilados (como %)</t>
  </si>
  <si>
    <t>NA</t>
  </si>
  <si>
    <t>Crecimiento esperado de los activos (como %)</t>
  </si>
  <si>
    <t>Edad de Jubilación o Pensión</t>
  </si>
  <si>
    <t>ND</t>
  </si>
  <si>
    <t>Esperanza de vida</t>
  </si>
  <si>
    <t>Ingresos del Fondo</t>
  </si>
  <si>
    <t>Ingresos Anuales al Fondo de Pensiones</t>
  </si>
  <si>
    <t>Nómina anual</t>
  </si>
  <si>
    <t>Beneficiarios de Pensionados y Jubilados</t>
  </si>
  <si>
    <t>Monto mensual por pensión</t>
  </si>
  <si>
    <t>Máximo</t>
  </si>
  <si>
    <t>Mínimo</t>
  </si>
  <si>
    <t>Promedio</t>
  </si>
  <si>
    <t>Monto de la reserva</t>
  </si>
  <si>
    <t>Valor presente de las obligaciones</t>
  </si>
  <si>
    <t>Pensiones y Jubilaciones en curso de pago</t>
  </si>
  <si>
    <t>Generación actual</t>
  </si>
  <si>
    <t>Generaciones futuras</t>
  </si>
  <si>
    <t>Valor presente de aportaciones futuras</t>
  </si>
  <si>
    <t>Otros Ingresos</t>
  </si>
  <si>
    <t>Déficit/superávit actuarial</t>
  </si>
  <si>
    <t>Periodo de suficiencia</t>
  </si>
  <si>
    <t>Año de descapitalización</t>
  </si>
  <si>
    <t>Tasa de rendimiento</t>
  </si>
  <si>
    <t>Estudio actuarial</t>
  </si>
  <si>
    <t>Año de elaboración del estudio actuarial</t>
  </si>
  <si>
    <t>Empresa que elaboró el estudio actuarial</t>
  </si>
  <si>
    <t>Valuaciones Actuariales del Norte, S. C.</t>
  </si>
  <si>
    <r>
      <t xml:space="preserve">NOTA: </t>
    </r>
    <r>
      <rPr>
        <sz val="11"/>
        <rFont val="Segoe UI"/>
        <family val="2"/>
      </rPr>
      <t>Este informe muestra los resultados bajo el Escenario 2 de aportaciones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</si>
</sst>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_ ;[Red]\(#,##0.00\)"/>
    <numFmt numFmtId="165" formatCode="#,##0_ ;[Red]\(#,##0\)"/>
    <numFmt numFmtId="166" formatCode="#,##0.00%;[Red]\-#,##0.00%;&quot; - &quot;??"/>
  </numFmts>
  <fonts count="11" x14ac:knownFonts="1">
    <font>
      <sz val="10"/>
      <name val="Arial"/>
    </font>
    <font>
      <sz val="16"/>
      <name val="Segoe UI"/>
      <family val="2"/>
    </font>
    <font>
      <sz val="11"/>
      <color indexed="9"/>
      <name val="Segoe UI"/>
      <family val="2"/>
    </font>
    <font>
      <sz val="11"/>
      <name val="Segoe UI"/>
      <family val="2"/>
    </font>
    <font>
      <sz val="14"/>
      <name val="Segoe UI"/>
      <family val="2"/>
    </font>
    <font>
      <sz val="11"/>
      <color rgb="FFFFFFFF"/>
      <name val="Segoe UI"/>
      <family val="2"/>
    </font>
    <font>
      <b/>
      <sz val="11"/>
      <color indexed="8"/>
      <name val="Segoe UI"/>
      <family val="2"/>
    </font>
    <font>
      <sz val="11"/>
      <color indexed="8"/>
      <name val="Segoe UI"/>
      <family val="2"/>
    </font>
    <font>
      <sz val="10"/>
      <name val="Arial"/>
      <family val="2"/>
    </font>
    <font>
      <b/>
      <sz val="11"/>
      <name val="Segoe UI"/>
      <family val="2"/>
    </font>
    <font>
      <b/>
      <sz val="11"/>
      <color theme="5" tint="-0.249977111117893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000000"/>
        <bgColor indexed="64"/>
      </patternFill>
    </fill>
  </fills>
  <borders count="4">
    <border>
      <left/>
      <right/>
      <top/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/>
      <right/>
      <top/>
      <bottom style="thin">
        <color theme="2" tint="-0.499984740745262"/>
      </bottom>
      <diagonal/>
    </border>
    <border>
      <left style="thin">
        <color indexed="55"/>
      </left>
      <right style="thin">
        <color indexed="55"/>
      </right>
      <top/>
      <bottom style="thin">
        <color theme="2" tint="-0.499984740745262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4" fillId="0" borderId="0" xfId="0" applyFont="1" applyFill="1" applyBorder="1"/>
    <xf numFmtId="0" fontId="5" fillId="2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6" fillId="0" borderId="0" xfId="0" applyFont="1" applyBorder="1"/>
    <xf numFmtId="164" fontId="6" fillId="0" borderId="1" xfId="0" applyNumberFormat="1" applyFont="1" applyBorder="1" applyAlignment="1"/>
    <xf numFmtId="0" fontId="3" fillId="0" borderId="0" xfId="0" applyFont="1" applyBorder="1"/>
    <xf numFmtId="164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/>
    <xf numFmtId="165" fontId="7" fillId="0" borderId="1" xfId="0" applyNumberFormat="1" applyFont="1" applyBorder="1" applyAlignment="1"/>
    <xf numFmtId="0" fontId="3" fillId="0" borderId="0" xfId="0" applyFont="1" applyBorder="1" applyAlignment="1">
      <alignment horizontal="left" indent="1"/>
    </xf>
    <xf numFmtId="0" fontId="3" fillId="0" borderId="0" xfId="0" applyFont="1" applyBorder="1" applyAlignment="1">
      <alignment vertical="center"/>
    </xf>
    <xf numFmtId="10" fontId="7" fillId="0" borderId="1" xfId="1" applyNumberFormat="1" applyFont="1" applyBorder="1" applyAlignment="1"/>
    <xf numFmtId="166" fontId="7" fillId="0" borderId="1" xfId="0" applyNumberFormat="1" applyFont="1" applyBorder="1" applyAlignment="1">
      <alignment horizontal="right" wrapText="1"/>
    </xf>
    <xf numFmtId="166" fontId="7" fillId="0" borderId="1" xfId="0" applyNumberFormat="1" applyFont="1" applyFill="1" applyBorder="1" applyAlignment="1"/>
    <xf numFmtId="164" fontId="7" fillId="0" borderId="1" xfId="0" applyNumberFormat="1" applyFont="1" applyFill="1" applyBorder="1" applyAlignment="1"/>
    <xf numFmtId="166" fontId="7" fillId="0" borderId="1" xfId="0" applyNumberFormat="1" applyFont="1" applyFill="1" applyBorder="1" applyAlignment="1">
      <alignment horizontal="right"/>
    </xf>
    <xf numFmtId="166" fontId="7" fillId="0" borderId="1" xfId="0" applyNumberFormat="1" applyFont="1" applyBorder="1" applyAlignment="1"/>
    <xf numFmtId="164" fontId="7" fillId="0" borderId="1" xfId="0" applyNumberFormat="1" applyFont="1" applyBorder="1" applyAlignment="1">
      <alignment horizontal="right"/>
    </xf>
    <xf numFmtId="0" fontId="9" fillId="0" borderId="0" xfId="0" applyFont="1" applyBorder="1"/>
    <xf numFmtId="164" fontId="10" fillId="0" borderId="1" xfId="0" applyNumberFormat="1" applyFont="1" applyBorder="1" applyAlignment="1">
      <alignment horizontal="center"/>
    </xf>
    <xf numFmtId="0" fontId="6" fillId="0" borderId="0" xfId="0" applyFont="1" applyBorder="1" applyAlignment="1">
      <alignment wrapText="1"/>
    </xf>
    <xf numFmtId="164" fontId="6" fillId="0" borderId="1" xfId="0" applyNumberFormat="1" applyFont="1" applyFill="1" applyBorder="1" applyAlignment="1"/>
    <xf numFmtId="1" fontId="7" fillId="0" borderId="1" xfId="0" applyNumberFormat="1" applyFont="1" applyFill="1" applyBorder="1" applyAlignment="1">
      <alignment horizontal="center"/>
    </xf>
    <xf numFmtId="0" fontId="7" fillId="0" borderId="1" xfId="0" applyNumberFormat="1" applyFont="1" applyBorder="1" applyAlignment="1">
      <alignment horizontal="center"/>
    </xf>
    <xf numFmtId="166" fontId="7" fillId="0" borderId="1" xfId="0" quotePrefix="1" applyNumberFormat="1" applyFont="1" applyFill="1" applyBorder="1" applyAlignment="1">
      <alignment horizontal="center"/>
    </xf>
    <xf numFmtId="166" fontId="7" fillId="0" borderId="1" xfId="0" quotePrefix="1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" fontId="7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yectos\Estados\Guanajuato\ISSEG\2022\Actual%20ProgAnt_C21%20-%20Ismx(jj1)\Resultados\CR_Total%20C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yectos\Estados\Guanajuato\ISSEG\2022\Actual%20ProgAnt_C21%20-%20Ismx(jj1)\Resultados\NI_Total%20C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10000"/>
      <sheetName val="10000 Aux"/>
      <sheetName val="11000"/>
      <sheetName val="11000 gpo"/>
      <sheetName val="12000"/>
      <sheetName val="12000 gpo"/>
      <sheetName val="13000"/>
      <sheetName val="13000 gpo"/>
      <sheetName val="14000"/>
      <sheetName val="Auxiliar 400 y 400g"/>
      <sheetName val="400 y 400g"/>
      <sheetName val="500"/>
      <sheetName val="600"/>
      <sheetName val="600g"/>
      <sheetName val="Total de pensiones"/>
      <sheetName val="700"/>
      <sheetName val="700g"/>
      <sheetName val="Auxiliar 900"/>
      <sheetName val="900"/>
      <sheetName val="Comp. 900  400 y 400g"/>
      <sheetName val="1000"/>
      <sheetName val="1000 PU"/>
      <sheetName val="2000"/>
      <sheetName val="2000 PU"/>
      <sheetName val="Para Comparar y Ajustar"/>
      <sheetName val="2000g"/>
      <sheetName val="2000g PU"/>
      <sheetName val="Total monto pensiones"/>
      <sheetName val="Gastos Médicos"/>
      <sheetName val="3000"/>
      <sheetName val="3000g"/>
      <sheetName val="Comp. 3000g"/>
      <sheetName val="5000 3.0"/>
      <sheetName val="5000 PU 3.0"/>
      <sheetName val="5000g 3.0"/>
      <sheetName val="5000g PU 3.0"/>
      <sheetName val="6000 3.0"/>
      <sheetName val="6000 PU 3.0"/>
      <sheetName val="VPobligaciones 3.0"/>
      <sheetName val="Balance 3.0 E-1"/>
      <sheetName val="Balance 3.0 E-2"/>
      <sheetName val="CompAñoAnt"/>
      <sheetName val="GE CompAñoAnt"/>
      <sheetName val="5000 4.0"/>
      <sheetName val="5000 PU 4.0"/>
      <sheetName val="5000g 4.0"/>
      <sheetName val="5000g PU 4.0"/>
      <sheetName val="6000 4.0"/>
      <sheetName val="6000 PU 4.0"/>
      <sheetName val="VPobligaciones 4.0"/>
      <sheetName val="Balance 4.0 E-1"/>
      <sheetName val="Balance 4.0 E-2"/>
      <sheetName val="5000 5.0"/>
      <sheetName val="5000 PU 5.0"/>
      <sheetName val="5000g 5.0"/>
      <sheetName val="5000g PU 5.0"/>
      <sheetName val="6000 5.0"/>
      <sheetName val="6000 PU 5.0"/>
      <sheetName val="VPobligaciones 5.0"/>
      <sheetName val="Balance 5.0 E-1"/>
      <sheetName val="Balance 5.0 E-2"/>
      <sheetName val="CR_Total C21"/>
    </sheetNames>
    <sheetDataSet>
      <sheetData sheetId="0">
        <row r="2">
          <cell r="B2" t="str">
            <v>Instituto de Seguridad Social del Estado de Guanajuato</v>
          </cell>
        </row>
        <row r="18">
          <cell r="B18">
            <v>0.04</v>
          </cell>
        </row>
        <row r="25">
          <cell r="B25">
            <v>32626113177.266842</v>
          </cell>
        </row>
      </sheetData>
      <sheetData sheetId="1">
        <row r="10">
          <cell r="L10">
            <v>65123</v>
          </cell>
        </row>
        <row r="11">
          <cell r="L11">
            <v>41.807733058980695</v>
          </cell>
        </row>
        <row r="12">
          <cell r="L12">
            <v>11.60305882714246</v>
          </cell>
        </row>
        <row r="16">
          <cell r="L16">
            <v>8179647339.6000519</v>
          </cell>
        </row>
        <row r="17">
          <cell r="L17">
            <v>18</v>
          </cell>
        </row>
        <row r="18">
          <cell r="L18">
            <v>89</v>
          </cell>
        </row>
      </sheetData>
      <sheetData sheetId="2">
        <row r="8">
          <cell r="B8" t="str">
            <v>Hombres</v>
          </cell>
        </row>
      </sheetData>
      <sheetData sheetId="3"/>
      <sheetData sheetId="4">
        <row r="9">
          <cell r="B9">
            <v>26</v>
          </cell>
        </row>
      </sheetData>
      <sheetData sheetId="5"/>
      <sheetData sheetId="6">
        <row r="9">
          <cell r="B9">
            <v>122383.12</v>
          </cell>
        </row>
      </sheetData>
      <sheetData sheetId="7">
        <row r="10">
          <cell r="L10">
            <v>18742</v>
          </cell>
        </row>
      </sheetData>
      <sheetData sheetId="8">
        <row r="9">
          <cell r="B9">
            <v>15032</v>
          </cell>
          <cell r="C9">
            <v>733</v>
          </cell>
          <cell r="D9">
            <v>2977</v>
          </cell>
          <cell r="E9">
            <v>0</v>
          </cell>
        </row>
        <row r="10">
          <cell r="B10">
            <v>45</v>
          </cell>
          <cell r="C10">
            <v>27</v>
          </cell>
          <cell r="D10">
            <v>21</v>
          </cell>
        </row>
        <row r="11">
          <cell r="B11">
            <v>97</v>
          </cell>
          <cell r="C11">
            <v>93</v>
          </cell>
          <cell r="D11">
            <v>97</v>
          </cell>
        </row>
        <row r="12">
          <cell r="B12">
            <v>64.787187333688152</v>
          </cell>
          <cell r="C12">
            <v>58.773533424283748</v>
          </cell>
          <cell r="D12">
            <v>64.012428619415516</v>
          </cell>
        </row>
        <row r="14">
          <cell r="B14">
            <v>18.930887001301933</v>
          </cell>
          <cell r="C14">
            <v>23.483563097652198</v>
          </cell>
          <cell r="D14">
            <v>20.359174645254871</v>
          </cell>
          <cell r="E14">
            <v>0</v>
          </cell>
          <cell r="F14">
            <v>19.335813044129413</v>
          </cell>
        </row>
        <row r="15">
          <cell r="B15">
            <v>573.41999999999996</v>
          </cell>
          <cell r="C15">
            <v>1151.1400000000001</v>
          </cell>
          <cell r="D15">
            <v>302.94</v>
          </cell>
        </row>
        <row r="16">
          <cell r="B16">
            <v>42097.78</v>
          </cell>
          <cell r="C16">
            <v>30189.82</v>
          </cell>
          <cell r="D16">
            <v>41284.94</v>
          </cell>
        </row>
        <row r="17">
          <cell r="B17">
            <v>12387.814878924903</v>
          </cell>
          <cell r="C17">
            <v>5931.5201091405179</v>
          </cell>
          <cell r="D17">
            <v>7964.623970440005</v>
          </cell>
        </row>
        <row r="19">
          <cell r="B19">
            <v>2234563599.1200008</v>
          </cell>
          <cell r="C19">
            <v>52173650.880000003</v>
          </cell>
          <cell r="D19">
            <v>284528226.71999997</v>
          </cell>
          <cell r="E19">
            <v>0</v>
          </cell>
        </row>
      </sheetData>
      <sheetData sheetId="9"/>
      <sheetData sheetId="10">
        <row r="5">
          <cell r="A5">
            <v>2022</v>
          </cell>
          <cell r="C5">
            <v>65123</v>
          </cell>
          <cell r="D5">
            <v>0</v>
          </cell>
        </row>
        <row r="6">
          <cell r="C6">
            <v>60971.795200265944</v>
          </cell>
          <cell r="D6">
            <v>4939.033086010998</v>
          </cell>
        </row>
      </sheetData>
      <sheetData sheetId="11"/>
      <sheetData sheetId="12"/>
      <sheetData sheetId="13">
        <row r="13">
          <cell r="B13">
            <v>1158.1999999999964</v>
          </cell>
          <cell r="C13">
            <v>0</v>
          </cell>
          <cell r="D13">
            <v>69.115060924532116</v>
          </cell>
          <cell r="E13">
            <v>0</v>
          </cell>
          <cell r="F13">
            <v>268.15619967446008</v>
          </cell>
          <cell r="G13">
            <v>57.704032562769235</v>
          </cell>
          <cell r="H13">
            <v>0</v>
          </cell>
          <cell r="I13">
            <v>33.740732289702748</v>
          </cell>
          <cell r="K13">
            <v>0</v>
          </cell>
        </row>
      </sheetData>
      <sheetData sheetId="14"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K13">
            <v>0</v>
          </cell>
        </row>
      </sheetData>
      <sheetData sheetId="15">
        <row r="13">
          <cell r="B13">
            <v>15850.296333000229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9">
          <cell r="B9" t="str">
            <v>Devolución de  Aportaciones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116">
          <cell r="B116">
            <v>46207556196.030899</v>
          </cell>
        </row>
      </sheetData>
      <sheetData sheetId="34">
        <row r="116">
          <cell r="B116">
            <v>576045845.83380747</v>
          </cell>
        </row>
      </sheetData>
      <sheetData sheetId="35">
        <row r="186">
          <cell r="D186">
            <v>42640502331.492859</v>
          </cell>
        </row>
      </sheetData>
      <sheetData sheetId="36">
        <row r="186">
          <cell r="D186">
            <v>9553867381.4622192</v>
          </cell>
        </row>
      </sheetData>
      <sheetData sheetId="37">
        <row r="116">
          <cell r="B116">
            <v>38357225888.175827</v>
          </cell>
        </row>
      </sheetData>
      <sheetData sheetId="38">
        <row r="116">
          <cell r="B116">
            <v>0</v>
          </cell>
        </row>
      </sheetData>
      <sheetData sheetId="39">
        <row r="15">
          <cell r="F15">
            <v>38357225888.175827</v>
          </cell>
        </row>
      </sheetData>
      <sheetData sheetId="40">
        <row r="21">
          <cell r="F21">
            <v>0</v>
          </cell>
        </row>
      </sheetData>
      <sheetData sheetId="41"/>
      <sheetData sheetId="42"/>
      <sheetData sheetId="43"/>
      <sheetData sheetId="44">
        <row r="116">
          <cell r="B116">
            <v>38354638694.259232</v>
          </cell>
        </row>
      </sheetData>
      <sheetData sheetId="45">
        <row r="116">
          <cell r="B116">
            <v>542314167.50975144</v>
          </cell>
        </row>
      </sheetData>
      <sheetData sheetId="46">
        <row r="186">
          <cell r="D186">
            <v>20672049083.812508</v>
          </cell>
        </row>
      </sheetData>
      <sheetData sheetId="47">
        <row r="186">
          <cell r="D186">
            <v>6263739708.2101002</v>
          </cell>
        </row>
      </sheetData>
      <sheetData sheetId="48">
        <row r="116">
          <cell r="B116">
            <v>34627252499.121704</v>
          </cell>
        </row>
      </sheetData>
      <sheetData sheetId="49">
        <row r="116">
          <cell r="B116">
            <v>0</v>
          </cell>
        </row>
      </sheetData>
      <sheetData sheetId="50">
        <row r="15">
          <cell r="F15">
            <v>34627252499.121704</v>
          </cell>
        </row>
      </sheetData>
      <sheetData sheetId="51">
        <row r="21">
          <cell r="F21">
            <v>0</v>
          </cell>
        </row>
      </sheetData>
      <sheetData sheetId="52"/>
      <sheetData sheetId="53">
        <row r="116">
          <cell r="B116">
            <v>32245278036.444725</v>
          </cell>
        </row>
      </sheetData>
      <sheetData sheetId="54">
        <row r="116">
          <cell r="B116">
            <v>512405929.14243311</v>
          </cell>
        </row>
      </sheetData>
      <sheetData sheetId="55">
        <row r="186">
          <cell r="D186">
            <v>10674909692.288799</v>
          </cell>
        </row>
      </sheetData>
      <sheetData sheetId="56">
        <row r="186">
          <cell r="D186">
            <v>4372246192.8969955</v>
          </cell>
        </row>
      </sheetData>
      <sheetData sheetId="57">
        <row r="116">
          <cell r="B116">
            <v>31482471987.785786</v>
          </cell>
        </row>
      </sheetData>
      <sheetData sheetId="58">
        <row r="116">
          <cell r="B116">
            <v>0</v>
          </cell>
        </row>
      </sheetData>
      <sheetData sheetId="59">
        <row r="15">
          <cell r="F15">
            <v>31482471987.785786</v>
          </cell>
          <cell r="M15">
            <v>44185325152.336548</v>
          </cell>
          <cell r="O15">
            <v>11271019081.958288</v>
          </cell>
        </row>
        <row r="16">
          <cell r="F16">
            <v>3774642646.8077745</v>
          </cell>
          <cell r="M16">
            <v>5403892657.8457899</v>
          </cell>
          <cell r="O16">
            <v>1676326498.2093573</v>
          </cell>
        </row>
        <row r="19">
          <cell r="F19">
            <v>553472491.19828534</v>
          </cell>
          <cell r="M19">
            <v>1322737390.8630829</v>
          </cell>
          <cell r="O19">
            <v>1348731427.1979575</v>
          </cell>
        </row>
        <row r="20">
          <cell r="F20">
            <v>132265514.95408265</v>
          </cell>
          <cell r="M20">
            <v>614967789.52526248</v>
          </cell>
          <cell r="O20">
            <v>612439028.82980323</v>
          </cell>
        </row>
        <row r="21">
          <cell r="F21"/>
        </row>
        <row r="22">
          <cell r="F22"/>
        </row>
        <row r="23">
          <cell r="F23">
            <v>0</v>
          </cell>
          <cell r="M23">
            <v>3854766008.1204524</v>
          </cell>
          <cell r="O23">
            <v>3251785095.8073511</v>
          </cell>
        </row>
        <row r="26">
          <cell r="F26">
            <v>242913323.46181619</v>
          </cell>
          <cell r="M26">
            <v>921235839.78054357</v>
          </cell>
          <cell r="O26">
            <v>2055711778.5679805</v>
          </cell>
        </row>
        <row r="27">
          <cell r="F27">
            <v>56659691.835154928</v>
          </cell>
          <cell r="M27">
            <v>403438325.26724148</v>
          </cell>
          <cell r="O27">
            <v>777243941.30320776</v>
          </cell>
        </row>
        <row r="28">
          <cell r="F28"/>
        </row>
        <row r="29">
          <cell r="F29"/>
        </row>
        <row r="30">
          <cell r="F30">
            <v>0</v>
          </cell>
          <cell r="M30">
            <v>290935612.69966477</v>
          </cell>
          <cell r="O30">
            <v>514510204.65335953</v>
          </cell>
        </row>
        <row r="33">
          <cell r="M33">
            <v>3427835124.226347</v>
          </cell>
          <cell r="O33">
            <v>6557776751.8681221</v>
          </cell>
        </row>
        <row r="39">
          <cell r="F39">
            <v>786714279.07968521</v>
          </cell>
        </row>
        <row r="41">
          <cell r="F41">
            <v>3419220893.0400739</v>
          </cell>
        </row>
      </sheetData>
      <sheetData sheetId="60">
        <row r="21">
          <cell r="F21">
            <v>0</v>
          </cell>
        </row>
      </sheetData>
      <sheetData sheetId="61"/>
      <sheetData sheetId="6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ivos"/>
      <sheetName val="Pensionados"/>
      <sheetName val="Nvas. generaciones"/>
      <sheetName val="niv. pmg. 3.0"/>
      <sheetName val="GEA pmg. 3.0"/>
      <sheetName val="GR pmg. 3.0"/>
      <sheetName val="niv. pmg. 4.0"/>
      <sheetName val="GEA pmg. 4.0"/>
      <sheetName val="GR pmg. 4.0"/>
      <sheetName val="niv. pmg. 5.0"/>
      <sheetName val="GEA pmg. 5.0"/>
      <sheetName val="GR pmg. 5.0"/>
      <sheetName val="niv. aa. 3.0 E-1"/>
      <sheetName val="GEA aa. 3.0 E-1"/>
      <sheetName val="GR aa. 3.0 E-1"/>
      <sheetName val="niv. aa. 3.0 E-2"/>
      <sheetName val="GEA aa. 3.0 E-2"/>
      <sheetName val="GR aa. 3.0 E-2"/>
      <sheetName val="GEA cf. 3.0 E-1"/>
      <sheetName val="GEA cf. 3.0 E-2"/>
      <sheetName val="niv. pol. 3.0"/>
      <sheetName val="GEA pol. 3.0"/>
      <sheetName val="GR pol. 3.0"/>
      <sheetName val="niv. pole. 3.0"/>
      <sheetName val="GEA pole. 3.0"/>
      <sheetName val="GR pole. 3.0"/>
      <sheetName val="niv. aa. 4.0 E-1"/>
      <sheetName val="GEA aa. 4.0 E-1"/>
      <sheetName val="GR aa. 4.0 E-1"/>
      <sheetName val="niv. aa. 4.0 E-2"/>
      <sheetName val="GEA aa. 4.0 E-2"/>
      <sheetName val="GR aa. 4.0 E-2"/>
      <sheetName val="GEA cf. 4.0 E-1"/>
      <sheetName val="GEA cf. 4.0 E-2"/>
      <sheetName val="niv. pol. 4.0"/>
      <sheetName val="GEA pol. 4.0"/>
      <sheetName val="GR pol. 4.0"/>
      <sheetName val="niv. pole. 4.0"/>
      <sheetName val="GEA pole. 4.0"/>
      <sheetName val="GR pole. 4.0"/>
      <sheetName val="niv. aa. 5.0 E-1"/>
      <sheetName val="GEA aa. 5.0 E-1"/>
      <sheetName val="GR aa. 5.0 E-1"/>
      <sheetName val="niv. aa. 5.0 E-2"/>
      <sheetName val="Flujos 5.0 E-2"/>
      <sheetName val="GEA cf. 5.0 E-2 colores"/>
      <sheetName val="GEA aa. 5.0 E-2"/>
      <sheetName val="GR aa. 5.0 E-2"/>
      <sheetName val="GEA cf. 5.0 E-1"/>
      <sheetName val="GEA cf. 5.0 E-2"/>
      <sheetName val="niv. pol. 5.0"/>
      <sheetName val="GEA pol. 5.0"/>
      <sheetName val="GR pol. 5.0"/>
      <sheetName val="niv. pole. 5.0"/>
      <sheetName val="GEA pole. 5.0"/>
      <sheetName val="GR pole. 5.0"/>
      <sheetName val="NI_Total C21"/>
      <sheetName val="niv. aa. 2.0 E-1"/>
    </sheetNames>
    <sheetDataSet>
      <sheetData sheetId="0"/>
      <sheetData sheetId="1"/>
      <sheetData sheetId="2"/>
      <sheetData sheetId="3">
        <row r="9">
          <cell r="AS9" t="str">
            <v>Egresos</v>
          </cell>
        </row>
      </sheetData>
      <sheetData sheetId="4"/>
      <sheetData sheetId="5"/>
      <sheetData sheetId="6">
        <row r="9">
          <cell r="AS9" t="str">
            <v>Egresos</v>
          </cell>
        </row>
      </sheetData>
      <sheetData sheetId="7"/>
      <sheetData sheetId="8"/>
      <sheetData sheetId="9">
        <row r="9">
          <cell r="AS9" t="str">
            <v>Egresos</v>
          </cell>
        </row>
      </sheetData>
      <sheetData sheetId="10"/>
      <sheetData sheetId="11"/>
      <sheetData sheetId="12">
        <row r="1">
          <cell r="AH1">
            <v>0.02</v>
          </cell>
        </row>
      </sheetData>
      <sheetData sheetId="13"/>
      <sheetData sheetId="14"/>
      <sheetData sheetId="15">
        <row r="1">
          <cell r="AH1">
            <v>0.02</v>
          </cell>
        </row>
      </sheetData>
      <sheetData sheetId="16"/>
      <sheetData sheetId="17"/>
      <sheetData sheetId="18"/>
      <sheetData sheetId="19"/>
      <sheetData sheetId="20">
        <row r="9">
          <cell r="AO9">
            <v>0.46318085026207506</v>
          </cell>
        </row>
      </sheetData>
      <sheetData sheetId="21"/>
      <sheetData sheetId="22"/>
      <sheetData sheetId="23">
        <row r="9">
          <cell r="AS9" t="str">
            <v>Egresos</v>
          </cell>
        </row>
      </sheetData>
      <sheetData sheetId="24"/>
      <sheetData sheetId="25"/>
      <sheetData sheetId="26">
        <row r="1">
          <cell r="AH1">
            <v>0.03</v>
          </cell>
        </row>
      </sheetData>
      <sheetData sheetId="27"/>
      <sheetData sheetId="28"/>
      <sheetData sheetId="29">
        <row r="1">
          <cell r="AH1">
            <v>0.03</v>
          </cell>
        </row>
      </sheetData>
      <sheetData sheetId="30"/>
      <sheetData sheetId="31"/>
      <sheetData sheetId="32"/>
      <sheetData sheetId="33"/>
      <sheetData sheetId="34">
        <row r="9">
          <cell r="AO9">
            <v>0.43943670203094737</v>
          </cell>
        </row>
      </sheetData>
      <sheetData sheetId="35"/>
      <sheetData sheetId="36"/>
      <sheetData sheetId="37">
        <row r="9">
          <cell r="AS9" t="str">
            <v>Egresos</v>
          </cell>
        </row>
      </sheetData>
      <sheetData sheetId="38"/>
      <sheetData sheetId="39"/>
      <sheetData sheetId="40">
        <row r="1">
          <cell r="AH1">
            <v>0.04</v>
          </cell>
        </row>
      </sheetData>
      <sheetData sheetId="41"/>
      <sheetData sheetId="42"/>
      <sheetData sheetId="43">
        <row r="1">
          <cell r="AH1">
            <v>0.04</v>
          </cell>
        </row>
        <row r="13">
          <cell r="BA13">
            <v>13970913717.51248</v>
          </cell>
          <cell r="BB13">
            <v>20109648532.783115</v>
          </cell>
          <cell r="BD13">
            <v>24491770631.71637</v>
          </cell>
          <cell r="BE13">
            <v>35253306212.318954</v>
          </cell>
        </row>
        <row r="15">
          <cell r="AC15">
            <v>3356432063.5647416</v>
          </cell>
        </row>
      </sheetData>
      <sheetData sheetId="44"/>
      <sheetData sheetId="45"/>
      <sheetData sheetId="46"/>
      <sheetData sheetId="47"/>
      <sheetData sheetId="48"/>
      <sheetData sheetId="49"/>
      <sheetData sheetId="50">
        <row r="9">
          <cell r="AO9">
            <v>0.41077369956291182</v>
          </cell>
        </row>
      </sheetData>
      <sheetData sheetId="51"/>
      <sheetData sheetId="52"/>
      <sheetData sheetId="53">
        <row r="9">
          <cell r="AS9" t="str">
            <v>Egresos</v>
          </cell>
        </row>
      </sheetData>
      <sheetData sheetId="54"/>
      <sheetData sheetId="55"/>
      <sheetData sheetId="56" refreshError="1"/>
      <sheetData sheetId="5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47"/>
  <sheetViews>
    <sheetView showGridLines="0" tabSelected="1" zoomScale="85" zoomScaleNormal="85" workbookViewId="0">
      <pane ySplit="5" topLeftCell="A61" activePane="bottomLeft" state="frozen"/>
      <selection activeCell="A69" sqref="A69"/>
      <selection pane="bottomLeft" activeCell="A69" sqref="A69"/>
    </sheetView>
  </sheetViews>
  <sheetFormatPr baseColWidth="10" defaultRowHeight="16.5" x14ac:dyDescent="0.3"/>
  <cols>
    <col min="1" max="1" width="74" style="9" bestFit="1" customWidth="1"/>
    <col min="2" max="7" width="21.140625" style="9" customWidth="1"/>
    <col min="8" max="16384" width="11.42578125" style="9"/>
  </cols>
  <sheetData>
    <row r="1" spans="1:7" s="1" customFormat="1" ht="25.5" x14ac:dyDescent="0.5">
      <c r="A1" s="35" t="str">
        <f>'[1]Datos generales'!$B$2</f>
        <v>Instituto de Seguridad Social del Estado de Guanajuato</v>
      </c>
      <c r="B1" s="35"/>
      <c r="C1" s="35"/>
      <c r="D1" s="35"/>
      <c r="E1" s="35"/>
      <c r="F1" s="35"/>
      <c r="G1" s="35"/>
    </row>
    <row r="2" spans="1:7" s="3" customFormat="1" ht="9.9499999999999993" customHeight="1" x14ac:dyDescent="0.3">
      <c r="A2" s="2"/>
      <c r="B2" s="2"/>
      <c r="C2" s="2"/>
      <c r="D2" s="2"/>
      <c r="E2" s="2"/>
      <c r="F2" s="2"/>
      <c r="G2" s="2"/>
    </row>
    <row r="3" spans="1:7" s="4" customFormat="1" ht="20.25" x14ac:dyDescent="0.35">
      <c r="A3" s="36" t="s">
        <v>0</v>
      </c>
      <c r="B3" s="36"/>
      <c r="C3" s="36"/>
      <c r="D3" s="36"/>
      <c r="E3" s="36"/>
      <c r="F3" s="36"/>
      <c r="G3" s="36"/>
    </row>
    <row r="4" spans="1:7" s="3" customFormat="1" ht="9.9499999999999993" customHeight="1" x14ac:dyDescent="0.3">
      <c r="A4" s="2"/>
      <c r="B4" s="2"/>
      <c r="C4" s="2"/>
      <c r="D4" s="2"/>
      <c r="E4" s="2"/>
      <c r="F4" s="2"/>
      <c r="G4" s="2"/>
    </row>
    <row r="5" spans="1:7" s="6" customFormat="1" ht="33" x14ac:dyDescent="0.2">
      <c r="A5" s="5"/>
      <c r="B5" s="5" t="s">
        <v>1</v>
      </c>
      <c r="C5" s="5" t="s">
        <v>2</v>
      </c>
      <c r="D5" s="5" t="s">
        <v>3</v>
      </c>
      <c r="E5" s="5" t="s">
        <v>4</v>
      </c>
      <c r="F5" s="5" t="s">
        <v>5</v>
      </c>
      <c r="G5" s="5" t="s">
        <v>6</v>
      </c>
    </row>
    <row r="6" spans="1:7" x14ac:dyDescent="0.3">
      <c r="A6" s="7" t="s">
        <v>7</v>
      </c>
      <c r="B6" s="8"/>
      <c r="C6" s="8"/>
      <c r="D6" s="8"/>
      <c r="E6" s="8"/>
      <c r="F6" s="8"/>
      <c r="G6" s="8"/>
    </row>
    <row r="7" spans="1:7" x14ac:dyDescent="0.3">
      <c r="A7" s="9" t="s">
        <v>8</v>
      </c>
      <c r="B7" s="10" t="s">
        <v>9</v>
      </c>
      <c r="C7" s="10" t="s">
        <v>9</v>
      </c>
      <c r="D7" s="10" t="str">
        <f>$B$7</f>
        <v>Prestación Laboral</v>
      </c>
      <c r="E7" s="10" t="str">
        <f>$B$7</f>
        <v>Prestación Laboral</v>
      </c>
      <c r="F7" s="10" t="str">
        <f>$B$7</f>
        <v>Prestación Laboral</v>
      </c>
      <c r="G7" s="10" t="str">
        <f>$B$7</f>
        <v>Prestación Laboral</v>
      </c>
    </row>
    <row r="8" spans="1:7" x14ac:dyDescent="0.3">
      <c r="A8" s="9" t="s">
        <v>10</v>
      </c>
      <c r="B8" s="10" t="s">
        <v>11</v>
      </c>
      <c r="C8" s="10" t="s">
        <v>11</v>
      </c>
      <c r="D8" s="10" t="str">
        <f>$B$8</f>
        <v>Beneficio Definido</v>
      </c>
      <c r="E8" s="10" t="str">
        <f>$B$8</f>
        <v>Beneficio Definido</v>
      </c>
      <c r="F8" s="10" t="str">
        <f>$B$8</f>
        <v>Beneficio Definido</v>
      </c>
      <c r="G8" s="10" t="str">
        <f>$B$8</f>
        <v>Beneficio Definido</v>
      </c>
    </row>
    <row r="9" spans="1:7" x14ac:dyDescent="0.3">
      <c r="A9" s="7"/>
      <c r="B9" s="11"/>
      <c r="C9" s="11"/>
      <c r="D9" s="11"/>
      <c r="E9" s="11"/>
      <c r="F9" s="11"/>
      <c r="G9" s="11"/>
    </row>
    <row r="10" spans="1:7" x14ac:dyDescent="0.3">
      <c r="A10" s="7" t="s">
        <v>12</v>
      </c>
      <c r="B10" s="11"/>
      <c r="C10" s="11"/>
      <c r="D10" s="11"/>
      <c r="E10" s="11"/>
      <c r="F10" s="11"/>
      <c r="G10" s="11"/>
    </row>
    <row r="11" spans="1:7" x14ac:dyDescent="0.3">
      <c r="A11" s="9" t="s">
        <v>13</v>
      </c>
      <c r="B11" s="12">
        <f>$G11</f>
        <v>65123</v>
      </c>
      <c r="C11" s="12"/>
      <c r="D11" s="12">
        <f>$G11</f>
        <v>65123</v>
      </c>
      <c r="E11" s="12">
        <f>$G11</f>
        <v>65123</v>
      </c>
      <c r="F11" s="12">
        <f>$G11</f>
        <v>65123</v>
      </c>
      <c r="G11" s="12">
        <f>'[1]10000'!$L$10</f>
        <v>65123</v>
      </c>
    </row>
    <row r="12" spans="1:7" x14ac:dyDescent="0.3">
      <c r="A12" s="13" t="s">
        <v>14</v>
      </c>
      <c r="B12" s="11">
        <f t="shared" ref="B12:F14" si="0">$G12</f>
        <v>89</v>
      </c>
      <c r="C12" s="11"/>
      <c r="D12" s="11">
        <f t="shared" si="0"/>
        <v>89</v>
      </c>
      <c r="E12" s="11">
        <f t="shared" si="0"/>
        <v>89</v>
      </c>
      <c r="F12" s="11">
        <f t="shared" si="0"/>
        <v>89</v>
      </c>
      <c r="G12" s="11">
        <f>'[1]10000'!$L$18</f>
        <v>89</v>
      </c>
    </row>
    <row r="13" spans="1:7" x14ac:dyDescent="0.3">
      <c r="A13" s="13" t="s">
        <v>15</v>
      </c>
      <c r="B13" s="11">
        <f t="shared" si="0"/>
        <v>18</v>
      </c>
      <c r="C13" s="11"/>
      <c r="D13" s="11">
        <f t="shared" si="0"/>
        <v>18</v>
      </c>
      <c r="E13" s="11">
        <f t="shared" si="0"/>
        <v>18</v>
      </c>
      <c r="F13" s="11">
        <f t="shared" si="0"/>
        <v>18</v>
      </c>
      <c r="G13" s="11">
        <f>'[1]10000'!$L$17</f>
        <v>18</v>
      </c>
    </row>
    <row r="14" spans="1:7" x14ac:dyDescent="0.3">
      <c r="A14" s="13" t="s">
        <v>16</v>
      </c>
      <c r="B14" s="11">
        <f t="shared" si="0"/>
        <v>41.807733058980695</v>
      </c>
      <c r="C14" s="11"/>
      <c r="D14" s="11">
        <f t="shared" si="0"/>
        <v>41.807733058980695</v>
      </c>
      <c r="E14" s="11">
        <f t="shared" si="0"/>
        <v>41.807733058980695</v>
      </c>
      <c r="F14" s="11">
        <f t="shared" si="0"/>
        <v>41.807733058980695</v>
      </c>
      <c r="G14" s="11">
        <f>'[1]10000'!$L$11</f>
        <v>41.807733058980695</v>
      </c>
    </row>
    <row r="15" spans="1:7" x14ac:dyDescent="0.3">
      <c r="A15" s="9" t="s">
        <v>17</v>
      </c>
      <c r="B15" s="12">
        <f>'[1]13000 gpo'!$B$9</f>
        <v>15032</v>
      </c>
      <c r="C15" s="12"/>
      <c r="D15" s="12">
        <f>'[1]13000 gpo'!$D$9</f>
        <v>2977</v>
      </c>
      <c r="E15" s="12">
        <f>'[1]13000 gpo'!$C$9</f>
        <v>733</v>
      </c>
      <c r="F15" s="12"/>
      <c r="G15" s="12">
        <f>SUM(B15:F15)</f>
        <v>18742</v>
      </c>
    </row>
    <row r="16" spans="1:7" x14ac:dyDescent="0.3">
      <c r="A16" s="13" t="s">
        <v>14</v>
      </c>
      <c r="B16" s="11">
        <f>'[1]13000 gpo'!$B$11</f>
        <v>97</v>
      </c>
      <c r="C16" s="11"/>
      <c r="D16" s="11">
        <f>'[1]13000 gpo'!$D$11</f>
        <v>97</v>
      </c>
      <c r="E16" s="11">
        <f>'[1]13000 gpo'!$C$11</f>
        <v>93</v>
      </c>
      <c r="F16" s="11"/>
      <c r="G16" s="11">
        <f>MAX(B16:F16)</f>
        <v>97</v>
      </c>
    </row>
    <row r="17" spans="1:7" x14ac:dyDescent="0.3">
      <c r="A17" s="13" t="s">
        <v>15</v>
      </c>
      <c r="B17" s="11">
        <f>'[1]13000 gpo'!$B$10</f>
        <v>45</v>
      </c>
      <c r="C17" s="11"/>
      <c r="D17" s="11">
        <f>'[1]13000 gpo'!$D$10</f>
        <v>21</v>
      </c>
      <c r="E17" s="11">
        <f>'[1]13000 gpo'!$C$10</f>
        <v>27</v>
      </c>
      <c r="F17" s="11"/>
      <c r="G17" s="11">
        <f t="array" ref="G17">MIN(IF(B17:F17&gt;0,B17:F17))</f>
        <v>21</v>
      </c>
    </row>
    <row r="18" spans="1:7" x14ac:dyDescent="0.3">
      <c r="A18" s="13" t="s">
        <v>16</v>
      </c>
      <c r="B18" s="11">
        <f>'[1]13000 gpo'!$B$12</f>
        <v>64.787187333688152</v>
      </c>
      <c r="C18" s="11"/>
      <c r="D18" s="11">
        <f>'[1]13000 gpo'!$D$12</f>
        <v>64.012428619415516</v>
      </c>
      <c r="E18" s="11">
        <f>'[1]13000 gpo'!$C$12</f>
        <v>58.773533424283748</v>
      </c>
      <c r="F18" s="11"/>
      <c r="G18" s="11">
        <f>SUMPRODUCT($B$15:$F$15,B18:F18)/G15</f>
        <v>64.428929676662065</v>
      </c>
    </row>
    <row r="19" spans="1:7" x14ac:dyDescent="0.3">
      <c r="A19" s="9" t="s">
        <v>18</v>
      </c>
      <c r="B19" s="12">
        <f>'[1]13000 gpo'!$E$9</f>
        <v>0</v>
      </c>
      <c r="C19" s="12"/>
      <c r="D19" s="12"/>
      <c r="E19" s="12"/>
      <c r="F19" s="12"/>
      <c r="G19" s="12">
        <f>SUM(B19:F19)</f>
        <v>0</v>
      </c>
    </row>
    <row r="20" spans="1:7" x14ac:dyDescent="0.3">
      <c r="A20" s="9" t="s">
        <v>19</v>
      </c>
      <c r="B20" s="11">
        <f>$G20</f>
        <v>11.60305882714246</v>
      </c>
      <c r="C20" s="11"/>
      <c r="D20" s="11">
        <f t="shared" ref="D20:F22" si="1">$G20</f>
        <v>11.60305882714246</v>
      </c>
      <c r="E20" s="11">
        <f t="shared" si="1"/>
        <v>11.60305882714246</v>
      </c>
      <c r="F20" s="11">
        <f t="shared" si="1"/>
        <v>11.60305882714246</v>
      </c>
      <c r="G20" s="11">
        <f>'[1]10000'!$L$12</f>
        <v>11.60305882714246</v>
      </c>
    </row>
    <row r="21" spans="1:7" x14ac:dyDescent="0.3">
      <c r="A21" s="14" t="s">
        <v>20</v>
      </c>
      <c r="B21" s="15">
        <f>$G21</f>
        <v>0.1313</v>
      </c>
      <c r="C21" s="15"/>
      <c r="D21" s="15">
        <f t="shared" si="1"/>
        <v>0.1313</v>
      </c>
      <c r="E21" s="15">
        <f t="shared" si="1"/>
        <v>0.1313</v>
      </c>
      <c r="F21" s="15">
        <f t="shared" si="1"/>
        <v>0.1313</v>
      </c>
      <c r="G21" s="16">
        <v>0.1313</v>
      </c>
    </row>
    <row r="22" spans="1:7" x14ac:dyDescent="0.3">
      <c r="A22" s="14" t="s">
        <v>21</v>
      </c>
      <c r="B22" s="15">
        <f>$G22</f>
        <v>0.20380000000000001</v>
      </c>
      <c r="C22" s="15"/>
      <c r="D22" s="15">
        <f t="shared" si="1"/>
        <v>0.20380000000000001</v>
      </c>
      <c r="E22" s="15">
        <f t="shared" si="1"/>
        <v>0.20380000000000001</v>
      </c>
      <c r="F22" s="15">
        <f t="shared" si="1"/>
        <v>0.20380000000000001</v>
      </c>
      <c r="G22" s="16">
        <v>0.20380000000000001</v>
      </c>
    </row>
    <row r="23" spans="1:7" x14ac:dyDescent="0.3">
      <c r="A23" s="9" t="s">
        <v>22</v>
      </c>
      <c r="B23" s="17">
        <f>IF('[1]13000 gpo'!$B$9=0,0,SUM('[1]600'!$B$13:$C$13,'[1]600g'!$B$13:$C$13)/'[1]13000 gpo'!$B$9)</f>
        <v>7.7048962213943348E-2</v>
      </c>
      <c r="C23" s="18"/>
      <c r="D23" s="17">
        <f>IF('[1]13000 gpo'!$D$9=0,0,SUM('[1]600'!$G$13:$I$13,'[1]600g'!$G$13:$I$13)/'[1]13000 gpo'!$D$9)</f>
        <v>3.0717085943054077E-2</v>
      </c>
      <c r="E23" s="17">
        <f>IF('[1]13000 gpo'!$C$9=0,0,SUM('[1]600'!$D$13:$F$13,'[1]600'!$K$13,'[1]600g'!$D$13:$F$13,'[1]600g'!$K$13)/'[1]13000 gpo'!$C$9)</f>
        <v>0.46012450286356366</v>
      </c>
      <c r="F23" s="19" t="s">
        <v>23</v>
      </c>
      <c r="G23" s="20">
        <f>SUM('[1]600'!$B$13,'[1]600'!$D$13,'[1]600'!$F$13:$G$13,'[1]600'!$I$13)/'[1]13000'!$L$10</f>
        <v>8.4671647927193505E-2</v>
      </c>
    </row>
    <row r="24" spans="1:7" x14ac:dyDescent="0.3">
      <c r="A24" s="9" t="s">
        <v>24</v>
      </c>
      <c r="B24" s="17">
        <f>$G24</f>
        <v>1.2097542900003644E-2</v>
      </c>
      <c r="C24" s="17"/>
      <c r="D24" s="17">
        <f t="shared" ref="D24:F25" si="2">$G24</f>
        <v>1.2097542900003644E-2</v>
      </c>
      <c r="E24" s="17">
        <f t="shared" si="2"/>
        <v>1.2097542900003644E-2</v>
      </c>
      <c r="F24" s="17">
        <f t="shared" si="2"/>
        <v>1.2097542900003644E-2</v>
      </c>
      <c r="G24" s="20">
        <f>SUM('[1]Auxiliar 400 y 400g'!$C$6:$D$6)/SUM('[1]Auxiliar 400 y 400g'!$C$5:$D$5)-1</f>
        <v>1.2097542900003644E-2</v>
      </c>
    </row>
    <row r="25" spans="1:7" x14ac:dyDescent="0.3">
      <c r="A25" s="9" t="s">
        <v>25</v>
      </c>
      <c r="B25" s="19" t="str">
        <f>$G25</f>
        <v>ND</v>
      </c>
      <c r="C25" s="19"/>
      <c r="D25" s="19" t="str">
        <f t="shared" si="2"/>
        <v>ND</v>
      </c>
      <c r="E25" s="19" t="str">
        <f t="shared" si="2"/>
        <v>ND</v>
      </c>
      <c r="F25" s="19" t="str">
        <f t="shared" si="2"/>
        <v>ND</v>
      </c>
      <c r="G25" s="21" t="s">
        <v>26</v>
      </c>
    </row>
    <row r="26" spans="1:7" x14ac:dyDescent="0.3">
      <c r="A26" s="9" t="s">
        <v>27</v>
      </c>
      <c r="B26" s="18">
        <f>'[1]13000 gpo'!B14</f>
        <v>18.930887001301933</v>
      </c>
      <c r="C26" s="18"/>
      <c r="D26" s="18">
        <f>'[1]13000 gpo'!D14</f>
        <v>20.359174645254871</v>
      </c>
      <c r="E26" s="18">
        <f>IF(SUM('[1]13000 gpo'!$C$9,'[1]13000 gpo'!$E$9)=0,0,SUM('[1]13000 gpo'!C14*'[1]13000 gpo'!$C$9,'[1]13000 gpo'!$E$14*'[1]13000 gpo'!$E$9)/SUM('[1]13000 gpo'!$C$9,'[1]13000 gpo'!$E$9))</f>
        <v>23.483563097652198</v>
      </c>
      <c r="F26" s="19" t="s">
        <v>23</v>
      </c>
      <c r="G26" s="11">
        <f>'[1]13000 gpo'!$F$14</f>
        <v>19.335813044129413</v>
      </c>
    </row>
    <row r="27" spans="1:7" x14ac:dyDescent="0.3">
      <c r="A27" s="7"/>
      <c r="B27" s="8"/>
      <c r="C27" s="8"/>
      <c r="D27" s="8"/>
      <c r="E27" s="8"/>
      <c r="F27" s="8"/>
      <c r="G27" s="8"/>
    </row>
    <row r="28" spans="1:7" x14ac:dyDescent="0.3">
      <c r="A28" s="22" t="s">
        <v>28</v>
      </c>
      <c r="B28" s="11"/>
      <c r="C28" s="11"/>
      <c r="D28" s="11"/>
      <c r="E28" s="11"/>
      <c r="F28" s="11"/>
      <c r="G28" s="11"/>
    </row>
    <row r="29" spans="1:7" x14ac:dyDescent="0.3">
      <c r="A29" s="9" t="s">
        <v>29</v>
      </c>
      <c r="B29" s="11">
        <f>$G29</f>
        <v>3356432063.5647416</v>
      </c>
      <c r="C29" s="11"/>
      <c r="D29" s="11">
        <f>$G29</f>
        <v>3356432063.5647416</v>
      </c>
      <c r="E29" s="11">
        <f>$G29</f>
        <v>3356432063.5647416</v>
      </c>
      <c r="F29" s="11">
        <f>$G29</f>
        <v>3356432063.5647416</v>
      </c>
      <c r="G29" s="18">
        <f>'[2]niv. aa. 5.0 E-2'!$AC$15</f>
        <v>3356432063.5647416</v>
      </c>
    </row>
    <row r="30" spans="1:7" x14ac:dyDescent="0.3">
      <c r="A30" s="7"/>
      <c r="B30" s="8"/>
      <c r="C30" s="8"/>
      <c r="D30" s="8"/>
      <c r="E30" s="8"/>
      <c r="F30" s="8"/>
      <c r="G30" s="8"/>
    </row>
    <row r="31" spans="1:7" x14ac:dyDescent="0.3">
      <c r="A31" s="22" t="s">
        <v>30</v>
      </c>
      <c r="B31" s="11"/>
      <c r="C31" s="11"/>
      <c r="D31" s="11"/>
      <c r="E31" s="11"/>
      <c r="F31" s="11"/>
      <c r="G31" s="11"/>
    </row>
    <row r="32" spans="1:7" x14ac:dyDescent="0.3">
      <c r="A32" s="9" t="s">
        <v>13</v>
      </c>
      <c r="B32" s="11">
        <f>$G32</f>
        <v>8179647339.6000519</v>
      </c>
      <c r="C32" s="11"/>
      <c r="D32" s="11">
        <f>$G32</f>
        <v>8179647339.6000519</v>
      </c>
      <c r="E32" s="11">
        <f>$G32</f>
        <v>8179647339.6000519</v>
      </c>
      <c r="F32" s="11">
        <f>$G32</f>
        <v>8179647339.6000519</v>
      </c>
      <c r="G32" s="11">
        <f>'[1]10000'!$L$16</f>
        <v>8179647339.6000519</v>
      </c>
    </row>
    <row r="33" spans="1:7" x14ac:dyDescent="0.3">
      <c r="A33" s="9" t="s">
        <v>17</v>
      </c>
      <c r="B33" s="18">
        <f>'[1]13000 gpo'!$B$19</f>
        <v>2234563599.1200008</v>
      </c>
      <c r="C33" s="18"/>
      <c r="D33" s="18">
        <f>'[1]13000 gpo'!$D$19</f>
        <v>284528226.71999997</v>
      </c>
      <c r="E33" s="18">
        <f>'[1]13000 gpo'!$C$19</f>
        <v>52173650.880000003</v>
      </c>
      <c r="F33" s="18">
        <v>0</v>
      </c>
      <c r="G33" s="11">
        <f>SUM(B33:F33)</f>
        <v>2571265476.7200007</v>
      </c>
    </row>
    <row r="34" spans="1:7" x14ac:dyDescent="0.3">
      <c r="A34" s="9" t="s">
        <v>31</v>
      </c>
      <c r="B34" s="18">
        <v>0</v>
      </c>
      <c r="C34" s="18"/>
      <c r="D34" s="18">
        <v>0</v>
      </c>
      <c r="E34" s="18">
        <f>'[1]13000 gpo'!$E$19</f>
        <v>0</v>
      </c>
      <c r="F34" s="18">
        <v>0</v>
      </c>
      <c r="G34" s="11">
        <f>'[1]13000 gpo'!$E$19</f>
        <v>0</v>
      </c>
    </row>
    <row r="35" spans="1:7" x14ac:dyDescent="0.3">
      <c r="A35" s="7"/>
      <c r="B35" s="8"/>
      <c r="C35" s="8"/>
      <c r="D35" s="8"/>
      <c r="E35" s="8"/>
      <c r="F35" s="8"/>
      <c r="G35" s="8"/>
    </row>
    <row r="36" spans="1:7" x14ac:dyDescent="0.3">
      <c r="A36" s="22" t="s">
        <v>32</v>
      </c>
      <c r="B36" s="11"/>
      <c r="C36" s="11"/>
      <c r="D36" s="11"/>
      <c r="E36" s="11"/>
      <c r="F36" s="11"/>
      <c r="G36" s="11"/>
    </row>
    <row r="37" spans="1:7" x14ac:dyDescent="0.3">
      <c r="A37" s="9" t="s">
        <v>33</v>
      </c>
      <c r="B37" s="18">
        <f>'[1]13000 gpo'!$B$16</f>
        <v>42097.78</v>
      </c>
      <c r="C37" s="18"/>
      <c r="D37" s="18">
        <f>'[1]13000 gpo'!$D$16</f>
        <v>41284.94</v>
      </c>
      <c r="E37" s="18">
        <f>'[1]13000 gpo'!$C$16</f>
        <v>30189.82</v>
      </c>
      <c r="F37" s="18"/>
      <c r="G37" s="11">
        <f>MAX(B37:F37)</f>
        <v>42097.78</v>
      </c>
    </row>
    <row r="38" spans="1:7" x14ac:dyDescent="0.3">
      <c r="A38" s="9" t="s">
        <v>34</v>
      </c>
      <c r="B38" s="18">
        <f>'[1]13000 gpo'!$B$15</f>
        <v>573.41999999999996</v>
      </c>
      <c r="C38" s="18"/>
      <c r="D38" s="18">
        <f>'[1]13000 gpo'!$D$15</f>
        <v>302.94</v>
      </c>
      <c r="E38" s="18">
        <f>'[1]13000 gpo'!$C$15</f>
        <v>1151.1400000000001</v>
      </c>
      <c r="F38" s="18"/>
      <c r="G38" s="11">
        <f t="array" ref="G38">MIN(IF(B38:F38&gt;0,B38:F38))</f>
        <v>302.94</v>
      </c>
    </row>
    <row r="39" spans="1:7" x14ac:dyDescent="0.3">
      <c r="A39" s="9" t="s">
        <v>35</v>
      </c>
      <c r="B39" s="18">
        <f>'[1]13000 gpo'!$B$17</f>
        <v>12387.814878924903</v>
      </c>
      <c r="C39" s="18"/>
      <c r="D39" s="18">
        <f>'[1]13000 gpo'!$D$17</f>
        <v>7964.623970440005</v>
      </c>
      <c r="E39" s="18">
        <f>'[1]13000 gpo'!$C$17</f>
        <v>5931.5201091405179</v>
      </c>
      <c r="F39" s="18"/>
      <c r="G39" s="11">
        <f>SUMPRODUCT($B$15:$F$15,B39:F39)/G15</f>
        <v>11432.724525664231</v>
      </c>
    </row>
    <row r="40" spans="1:7" x14ac:dyDescent="0.3">
      <c r="A40" s="7"/>
      <c r="B40" s="8"/>
      <c r="C40" s="8"/>
      <c r="D40" s="8"/>
      <c r="E40" s="8"/>
      <c r="F40" s="8"/>
      <c r="G40" s="8"/>
    </row>
    <row r="41" spans="1:7" x14ac:dyDescent="0.3">
      <c r="A41" s="7" t="s">
        <v>36</v>
      </c>
      <c r="B41" s="18">
        <f>$G41</f>
        <v>32626113177.266842</v>
      </c>
      <c r="C41" s="11"/>
      <c r="D41" s="11"/>
      <c r="E41" s="11"/>
      <c r="F41" s="11"/>
      <c r="G41" s="11">
        <f>'[1]Datos generales'!$B$25</f>
        <v>32626113177.266842</v>
      </c>
    </row>
    <row r="42" spans="1:7" x14ac:dyDescent="0.3">
      <c r="A42" s="7"/>
      <c r="B42" s="8"/>
      <c r="C42" s="8"/>
      <c r="D42" s="8"/>
      <c r="E42" s="8"/>
      <c r="F42" s="8"/>
      <c r="G42" s="8"/>
    </row>
    <row r="43" spans="1:7" x14ac:dyDescent="0.3">
      <c r="A43" s="7" t="s">
        <v>37</v>
      </c>
      <c r="B43" s="23"/>
      <c r="C43" s="23"/>
      <c r="D43" s="23"/>
      <c r="E43" s="23"/>
      <c r="F43" s="23"/>
      <c r="G43" s="11"/>
    </row>
    <row r="44" spans="1:7" x14ac:dyDescent="0.3">
      <c r="A44" s="9" t="s">
        <v>38</v>
      </c>
      <c r="B44" s="18">
        <f>SUM('[1]VPobligaciones 5.0'!$F$15:$F$16,'[1]VPobligaciones 5.0'!$F$41)</f>
        <v>38676335527.633636</v>
      </c>
      <c r="C44" s="18"/>
      <c r="D44" s="18">
        <f>SUM('[1]VPobligaciones 5.0'!$F$26:$F$30)</f>
        <v>299573015.29697114</v>
      </c>
      <c r="E44" s="18">
        <f>SUM('[1]VPobligaciones 5.0'!$F$19:$F$23)</f>
        <v>685738006.15236795</v>
      </c>
      <c r="F44" s="18">
        <f>'[1]VPobligaciones 5.0'!$F$39</f>
        <v>786714279.07968521</v>
      </c>
      <c r="G44" s="11">
        <f>SUM(B44:F44)</f>
        <v>40448360828.162659</v>
      </c>
    </row>
    <row r="45" spans="1:7" x14ac:dyDescent="0.3">
      <c r="A45" s="9" t="s">
        <v>39</v>
      </c>
      <c r="B45" s="18">
        <f>SUM('[1]VPobligaciones 5.0'!$M$15:$M$16)</f>
        <v>49589217810.182335</v>
      </c>
      <c r="C45" s="18"/>
      <c r="D45" s="18">
        <f>SUM('[1]VPobligaciones 5.0'!$M$26:$M$30)</f>
        <v>1615609777.7474499</v>
      </c>
      <c r="E45" s="18">
        <f>SUM('[1]VPobligaciones 5.0'!$M$19:$M$23)</f>
        <v>5792471188.5087976</v>
      </c>
      <c r="F45" s="18">
        <f>'[1]VPobligaciones 5.0'!$M$33</f>
        <v>3427835124.226347</v>
      </c>
      <c r="G45" s="11">
        <f>SUM(B45:F45)</f>
        <v>60425133900.664932</v>
      </c>
    </row>
    <row r="46" spans="1:7" x14ac:dyDescent="0.3">
      <c r="A46" s="9" t="s">
        <v>40</v>
      </c>
      <c r="B46" s="18">
        <f>SUM('[1]VPobligaciones 5.0'!$O$15:$O$16)</f>
        <v>12947345580.167645</v>
      </c>
      <c r="C46" s="18"/>
      <c r="D46" s="18">
        <f>SUM('[1]VPobligaciones 5.0'!$O$26:$O$30)</f>
        <v>3347465924.5245476</v>
      </c>
      <c r="E46" s="18">
        <f>SUM('[1]VPobligaciones 5.0'!$O$19:$O$23)</f>
        <v>5212955551.8351116</v>
      </c>
      <c r="F46" s="18">
        <f>'[1]VPobligaciones 5.0'!$O$33</f>
        <v>6557776751.8681221</v>
      </c>
      <c r="G46" s="11">
        <f>SUM(B46:F46)</f>
        <v>28065543808.395428</v>
      </c>
    </row>
    <row r="47" spans="1:7" x14ac:dyDescent="0.3">
      <c r="A47" s="7"/>
      <c r="B47" s="8"/>
      <c r="C47" s="8"/>
      <c r="D47" s="8"/>
      <c r="E47" s="8"/>
      <c r="F47" s="8"/>
      <c r="G47" s="8"/>
    </row>
    <row r="48" spans="1:7" ht="33" x14ac:dyDescent="0.3">
      <c r="A48" s="24" t="str">
        <f>"Valor presente de las contribuciones asociadas a los sueldos futuros de cotización "&amp;TEXT($G$63,"0.00%")</f>
        <v>Valor presente de las contribuciones asociadas a los sueldos futuros de cotización 4.00%</v>
      </c>
      <c r="B48" s="11"/>
      <c r="C48" s="11"/>
      <c r="D48" s="11"/>
      <c r="E48" s="11"/>
      <c r="F48" s="11"/>
      <c r="G48" s="11"/>
    </row>
    <row r="49" spans="1:7" x14ac:dyDescent="0.3">
      <c r="A49" s="9" t="s">
        <v>39</v>
      </c>
      <c r="B49" s="18">
        <f>SUM(B44:B45)/SUM($G$44:$G$45)*'[2]niv. aa. 5.0 E-2'!$BA$13</f>
        <v>12224721996.854874</v>
      </c>
      <c r="C49" s="18"/>
      <c r="D49" s="18">
        <f>SUM(D44:D45)/SUM($G$44:$G$45)*'[2]niv. aa. 5.0 E-2'!$BA$13</f>
        <v>265251577.00560564</v>
      </c>
      <c r="E49" s="18">
        <f>SUM(E44:E45)/SUM($G$44:$G$45)*'[2]niv. aa. 5.0 E-2'!$BA$13</f>
        <v>897227779.66511977</v>
      </c>
      <c r="F49" s="18">
        <f>SUM(F44:F45)/SUM($G$44:$G$45)*'[2]niv. aa. 5.0 E-2'!$BA$13</f>
        <v>583712363.98688245</v>
      </c>
      <c r="G49" s="18">
        <f>'[2]niv. aa. 5.0 E-2'!$BA$13</f>
        <v>13970913717.51248</v>
      </c>
    </row>
    <row r="50" spans="1:7" x14ac:dyDescent="0.3">
      <c r="A50" s="9" t="s">
        <v>40</v>
      </c>
      <c r="B50" s="18">
        <f>B46/$G$46*'[2]niv. aa. 5.0 E-2'!$BD$13</f>
        <v>11298673576.53606</v>
      </c>
      <c r="C50" s="18"/>
      <c r="D50" s="18">
        <f>D46/$G$46*'[2]niv. aa. 5.0 E-2'!$BD$13</f>
        <v>2921210726.5998096</v>
      </c>
      <c r="E50" s="18">
        <f>E46/$G$46*'[2]niv. aa. 5.0 E-2'!$BD$13</f>
        <v>4549155097.8137789</v>
      </c>
      <c r="F50" s="18">
        <f>F46/$G$46*'[2]niv. aa. 5.0 E-2'!$BD$13</f>
        <v>5722731230.7667189</v>
      </c>
      <c r="G50" s="18">
        <f>'[2]niv. aa. 5.0 E-2'!$BD$13</f>
        <v>24491770631.71637</v>
      </c>
    </row>
    <row r="51" spans="1:7" x14ac:dyDescent="0.3">
      <c r="A51" s="7"/>
      <c r="B51" s="25"/>
      <c r="C51" s="25"/>
      <c r="D51" s="25"/>
      <c r="E51" s="25"/>
      <c r="F51" s="25"/>
      <c r="G51" s="25"/>
    </row>
    <row r="52" spans="1:7" x14ac:dyDescent="0.3">
      <c r="A52" s="7" t="s">
        <v>41</v>
      </c>
      <c r="B52" s="18"/>
      <c r="C52" s="18"/>
      <c r="D52" s="18"/>
      <c r="E52" s="18"/>
      <c r="F52" s="18"/>
      <c r="G52" s="18"/>
    </row>
    <row r="53" spans="1:7" x14ac:dyDescent="0.3">
      <c r="A53" s="9" t="s">
        <v>39</v>
      </c>
      <c r="B53" s="18">
        <f>SUM(B44:B45)/SUM($G$44:$G$45)*'[2]niv. aa. 5.0 E-2'!$BB$13</f>
        <v>17596190753.048679</v>
      </c>
      <c r="C53" s="18"/>
      <c r="D53" s="18">
        <f>SUM(D44:D45)/SUM($G$44:$G$45)*'[2]niv. aa. 5.0 E-2'!$BB$13</f>
        <v>381801512.35655355</v>
      </c>
      <c r="E53" s="18">
        <f>SUM(E44:E45)/SUM($G$44:$G$45)*'[2]niv. aa. 5.0 E-2'!$BB$13</f>
        <v>1291464228.3058543</v>
      </c>
      <c r="F53" s="18">
        <f>SUM(F44:F45)/SUM($G$44:$G$45)*'[2]niv. aa. 5.0 E-2'!$BB$13</f>
        <v>840192039.0720278</v>
      </c>
      <c r="G53" s="18">
        <f>'[2]niv. aa. 5.0 E-2'!$BB$13</f>
        <v>20109648532.783115</v>
      </c>
    </row>
    <row r="54" spans="1:7" x14ac:dyDescent="0.3">
      <c r="A54" s="9" t="s">
        <v>40</v>
      </c>
      <c r="B54" s="18">
        <f>B46/$G$46*'[2]niv. aa. 5.0 E-2'!$BE$13</f>
        <v>16263242269.256422</v>
      </c>
      <c r="C54" s="18"/>
      <c r="D54" s="18">
        <f>D46/$G$46*'[2]niv. aa. 5.0 E-2'!$BE$13</f>
        <v>4204773015.5603247</v>
      </c>
      <c r="E54" s="18">
        <f>E46/$G$46*'[2]niv. aa. 5.0 E-2'!$BE$13</f>
        <v>6548026277.1561852</v>
      </c>
      <c r="F54" s="18">
        <f>F46/$G$46*'[2]niv. aa. 5.0 E-2'!$BE$13</f>
        <v>8237264650.3460207</v>
      </c>
      <c r="G54" s="18">
        <f>'[2]niv. aa. 5.0 E-2'!$BE$13</f>
        <v>35253306212.318954</v>
      </c>
    </row>
    <row r="55" spans="1:7" x14ac:dyDescent="0.3">
      <c r="A55" s="9" t="s">
        <v>42</v>
      </c>
      <c r="B55" s="18">
        <f>$G55</f>
        <v>0</v>
      </c>
      <c r="C55" s="18"/>
      <c r="D55" s="18">
        <f>$G55</f>
        <v>0</v>
      </c>
      <c r="E55" s="18">
        <f>$G55</f>
        <v>0</v>
      </c>
      <c r="F55" s="18">
        <f>$G55</f>
        <v>0</v>
      </c>
      <c r="G55" s="18">
        <v>0</v>
      </c>
    </row>
    <row r="56" spans="1:7" x14ac:dyDescent="0.3">
      <c r="A56" s="7"/>
      <c r="B56" s="25"/>
      <c r="C56" s="25"/>
      <c r="D56" s="25"/>
      <c r="E56" s="25"/>
      <c r="F56" s="25"/>
      <c r="G56" s="8"/>
    </row>
    <row r="57" spans="1:7" x14ac:dyDescent="0.3">
      <c r="A57" s="7" t="s">
        <v>43</v>
      </c>
      <c r="B57" s="18"/>
      <c r="C57" s="18"/>
      <c r="D57" s="18"/>
      <c r="E57" s="18"/>
      <c r="F57" s="18"/>
      <c r="G57" s="11"/>
    </row>
    <row r="58" spans="1:7" x14ac:dyDescent="0.3">
      <c r="A58" s="9" t="s">
        <v>39</v>
      </c>
      <c r="B58" s="18">
        <f>SUM(B41,B53,B55,B49)-SUM(B44:B45)</f>
        <v>-25818527410.645584</v>
      </c>
      <c r="C58" s="18"/>
      <c r="D58" s="18">
        <f>SUM(D41,D53,D55,D49)-SUM(D44:D45)</f>
        <v>-1268129703.6822617</v>
      </c>
      <c r="E58" s="18">
        <f>SUM(E41,E53,E55,E49)-SUM(E44:E45)</f>
        <v>-4289517186.6901913</v>
      </c>
      <c r="F58" s="18">
        <f>SUM(F41,F53,F55,F49)-SUM(F44:F45)</f>
        <v>-2790645000.2471218</v>
      </c>
      <c r="G58" s="11">
        <f>SUM(G41,G53,G55,G49)-SUM(G44:G45)</f>
        <v>-34166819301.265152</v>
      </c>
    </row>
    <row r="59" spans="1:7" x14ac:dyDescent="0.3">
      <c r="A59" s="9" t="s">
        <v>40</v>
      </c>
      <c r="B59" s="18">
        <f>SUM(B50,B54)-B46</f>
        <v>14614570265.624836</v>
      </c>
      <c r="C59" s="18"/>
      <c r="D59" s="18">
        <f>SUM(D50,D54)-D46</f>
        <v>3778517817.6355867</v>
      </c>
      <c r="E59" s="18">
        <f>SUM(E50,E54)-E46</f>
        <v>5884225823.1348515</v>
      </c>
      <c r="F59" s="18">
        <f>SUM(F50,F54)-F46</f>
        <v>7402219129.2446175</v>
      </c>
      <c r="G59" s="11">
        <f>SUM(G50,G54)-G46</f>
        <v>31679533035.639896</v>
      </c>
    </row>
    <row r="60" spans="1:7" x14ac:dyDescent="0.3">
      <c r="A60" s="7"/>
      <c r="B60" s="8"/>
      <c r="C60" s="8"/>
      <c r="D60" s="8"/>
      <c r="E60" s="8"/>
      <c r="F60" s="8"/>
      <c r="G60" s="8"/>
    </row>
    <row r="61" spans="1:7" x14ac:dyDescent="0.3">
      <c r="A61" s="7" t="s">
        <v>44</v>
      </c>
      <c r="B61" s="11"/>
      <c r="C61" s="11"/>
      <c r="D61" s="11"/>
      <c r="E61" s="11"/>
      <c r="F61" s="11"/>
      <c r="G61" s="11"/>
    </row>
    <row r="62" spans="1:7" x14ac:dyDescent="0.3">
      <c r="A62" s="9" t="s">
        <v>45</v>
      </c>
      <c r="B62" s="26">
        <f t="shared" ref="B62:F63" si="3">$G62</f>
        <v>2082</v>
      </c>
      <c r="C62" s="26"/>
      <c r="D62" s="26">
        <f t="shared" si="3"/>
        <v>2082</v>
      </c>
      <c r="E62" s="26">
        <f t="shared" si="3"/>
        <v>2082</v>
      </c>
      <c r="F62" s="26">
        <f t="shared" si="3"/>
        <v>2082</v>
      </c>
      <c r="G62" s="27">
        <v>2082</v>
      </c>
    </row>
    <row r="63" spans="1:7" x14ac:dyDescent="0.3">
      <c r="A63" s="9" t="s">
        <v>46</v>
      </c>
      <c r="B63" s="28">
        <f t="shared" si="3"/>
        <v>0.04</v>
      </c>
      <c r="C63" s="18"/>
      <c r="D63" s="28">
        <f t="shared" si="3"/>
        <v>0.04</v>
      </c>
      <c r="E63" s="28">
        <f t="shared" si="3"/>
        <v>0.04</v>
      </c>
      <c r="F63" s="28">
        <f t="shared" si="3"/>
        <v>0.04</v>
      </c>
      <c r="G63" s="29">
        <f>'[1]Datos generales'!$B$18</f>
        <v>0.04</v>
      </c>
    </row>
    <row r="64" spans="1:7" x14ac:dyDescent="0.3">
      <c r="A64" s="7"/>
      <c r="B64" s="8"/>
      <c r="C64" s="8"/>
      <c r="D64" s="8"/>
      <c r="E64" s="8"/>
      <c r="F64" s="8"/>
      <c r="G64" s="30"/>
    </row>
    <row r="65" spans="1:7" x14ac:dyDescent="0.3">
      <c r="A65" s="7" t="s">
        <v>47</v>
      </c>
      <c r="B65" s="11"/>
      <c r="C65" s="11"/>
      <c r="D65" s="11"/>
      <c r="E65" s="11"/>
      <c r="F65" s="11"/>
      <c r="G65" s="10"/>
    </row>
    <row r="66" spans="1:7" x14ac:dyDescent="0.3">
      <c r="A66" s="9" t="s">
        <v>48</v>
      </c>
      <c r="B66" s="26">
        <f>$G66</f>
        <v>2022</v>
      </c>
      <c r="C66" s="18"/>
      <c r="D66" s="26">
        <f t="shared" ref="D66:F67" si="4">$G66</f>
        <v>2022</v>
      </c>
      <c r="E66" s="26">
        <f t="shared" si="4"/>
        <v>2022</v>
      </c>
      <c r="F66" s="26">
        <f t="shared" si="4"/>
        <v>2022</v>
      </c>
      <c r="G66" s="31">
        <v>2022</v>
      </c>
    </row>
    <row r="67" spans="1:7" ht="49.5" x14ac:dyDescent="0.3">
      <c r="A67" s="32" t="s">
        <v>49</v>
      </c>
      <c r="B67" s="33" t="str">
        <f>$G67</f>
        <v>Valuaciones Actuariales del Norte, S. C.</v>
      </c>
      <c r="C67" s="33"/>
      <c r="D67" s="33" t="str">
        <f t="shared" si="4"/>
        <v>Valuaciones Actuariales del Norte, S. C.</v>
      </c>
      <c r="E67" s="33" t="str">
        <f t="shared" si="4"/>
        <v>Valuaciones Actuariales del Norte, S. C.</v>
      </c>
      <c r="F67" s="33" t="str">
        <f t="shared" si="4"/>
        <v>Valuaciones Actuariales del Norte, S. C.</v>
      </c>
      <c r="G67" s="34" t="s">
        <v>50</v>
      </c>
    </row>
    <row r="69" spans="1:7" x14ac:dyDescent="0.3">
      <c r="A69" s="22" t="s">
        <v>51</v>
      </c>
    </row>
    <row r="119" spans="1:1" x14ac:dyDescent="0.3">
      <c r="A119" s="22"/>
    </row>
    <row r="126" spans="1:1" x14ac:dyDescent="0.3">
      <c r="A126" s="22"/>
    </row>
    <row r="134" spans="1:1" x14ac:dyDescent="0.3">
      <c r="A134" s="22"/>
    </row>
    <row r="147" spans="1:1" x14ac:dyDescent="0.3">
      <c r="A147" s="22"/>
    </row>
  </sheetData>
  <mergeCells count="2">
    <mergeCell ref="A1:G1"/>
    <mergeCell ref="A3:G3"/>
  </mergeCells>
  <printOptions horizontalCentered="1"/>
  <pageMargins left="0.59055118110236227" right="0.59055118110236227" top="0.98425196850393704" bottom="0.59055118110236227" header="0.59055118110236227" footer="0"/>
  <pageSetup scale="4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LDF 4.0 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Frida Jacqueline Terán Carreón</dc:creator>
  <cp:lastModifiedBy>Carlos Padilla Rea</cp:lastModifiedBy>
  <dcterms:created xsi:type="dcterms:W3CDTF">2022-10-20T21:08:07Z</dcterms:created>
  <dcterms:modified xsi:type="dcterms:W3CDTF">2023-02-14T20:19:17Z</dcterms:modified>
</cp:coreProperties>
</file>